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45" windowHeight="12450" tabRatio="654" activeTab="0"/>
  </bookViews>
  <sheets>
    <sheet name="H2 Production Efficiencies" sheetId="1" r:id="rId1"/>
  </sheets>
  <definedNames>
    <definedName name="_xlnm.Print_Area" localSheetId="0">'H2 Production Efficiencies'!$B$1:$K$54</definedName>
  </definedNames>
  <calcPr calcMode="autoNoTable" fullCalcOnLoad="1" iterate="1" iterateCount="30" iterateDelta="0.1"/>
</workbook>
</file>

<file path=xl/sharedStrings.xml><?xml version="1.0" encoding="utf-8"?>
<sst xmlns="http://schemas.openxmlformats.org/spreadsheetml/2006/main" count="118" uniqueCount="59">
  <si>
    <t>Energy Inputs and Outputs per kg of Hydrogen Produced</t>
  </si>
  <si>
    <t>Fuel Energy Inputs and Outputs on LHV Basis</t>
  </si>
  <si>
    <t>Natural Gas, Nm3</t>
  </si>
  <si>
    <t>Electricity, kWh</t>
  </si>
  <si>
    <t>Hydrogen, kg</t>
  </si>
  <si>
    <t>Central Natural Gas Reforming</t>
  </si>
  <si>
    <t>Energy Inputs, Common Units</t>
  </si>
  <si>
    <t>Energy Outputs, Common Units</t>
  </si>
  <si>
    <t>-</t>
  </si>
  <si>
    <r>
      <t>Central Natural Gas Reforming with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Capture</t>
    </r>
  </si>
  <si>
    <t>Natural Gas, Btu</t>
  </si>
  <si>
    <t>Electricity, Btu</t>
  </si>
  <si>
    <t>As Received Bituminous Coal, Btu</t>
  </si>
  <si>
    <t>Hydrogen, Btu</t>
  </si>
  <si>
    <t>Natural Gas, Btu/ft3 @ 1 atm, 32 F (LHV)</t>
  </si>
  <si>
    <t>Hydrogen, Btu/ft3 @ 1 atm, 32 F (LHV)</t>
  </si>
  <si>
    <t>Electricity, Btu/kWh</t>
  </si>
  <si>
    <t>lb/short ton</t>
  </si>
  <si>
    <t>lb/kg</t>
  </si>
  <si>
    <r>
      <t>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/m</t>
    </r>
    <r>
      <rPr>
        <vertAlign val="superscript"/>
        <sz val="10"/>
        <rFont val="Arial"/>
        <family val="2"/>
      </rPr>
      <t>3</t>
    </r>
  </si>
  <si>
    <r>
      <t>Hydrogen, g/ft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@ 1 atm, 32 F</t>
    </r>
  </si>
  <si>
    <t>g/kg</t>
  </si>
  <si>
    <t>Lower Heating Value Assumptions [1]</t>
  </si>
  <si>
    <t>Fuel Density Assumption [1]</t>
  </si>
  <si>
    <t>[2] Source: Hydrogen Program Production Case Studies.  http://www.hydrogen.energy.gov/h2a_prod_studies.html</t>
  </si>
  <si>
    <t>Energy Inputs, Raw Units [2]</t>
  </si>
  <si>
    <t>Energy Outputs, Raw Units [2]</t>
  </si>
  <si>
    <t>Production Processes</t>
  </si>
  <si>
    <t>Central Biomass Gasification</t>
  </si>
  <si>
    <r>
      <t xml:space="preserve">Hydrogen Analysis Resource Center: </t>
    </r>
    <r>
      <rPr>
        <b/>
        <i/>
        <sz val="12"/>
        <rFont val="Arial"/>
        <family val="2"/>
      </rPr>
      <t>Hydrogen Production Energy Conversion Efficiencies: Current Technologies</t>
    </r>
  </si>
  <si>
    <t>Farmed Trees, kg</t>
  </si>
  <si>
    <t>Farmed Trees, Btu</t>
  </si>
  <si>
    <t>Farmed Trees, Btu/short ton (LHV)</t>
  </si>
  <si>
    <t>Ethanol, gallons</t>
  </si>
  <si>
    <t>Ethanol, Btu</t>
  </si>
  <si>
    <t>Ethanol, Btu/gallon (LHV)</t>
  </si>
  <si>
    <t>Central Coal Gasification</t>
  </si>
  <si>
    <r>
      <t>Central Coal Gasification with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Capture</t>
    </r>
  </si>
  <si>
    <t>Central Water Electrolysis</t>
  </si>
  <si>
    <t>Pittsburgh #8 Coal, kg</t>
  </si>
  <si>
    <t>kJ/Btu</t>
  </si>
  <si>
    <t>Pittsburgh #8 Coal, Btu/short ton (LHV) [1a]</t>
  </si>
  <si>
    <t>[1] Source: GREET version 1.0.0.8376; http://greet.es.anl.gov/main</t>
  </si>
  <si>
    <t>[1a] Source: Central Coal Gasification: Current Central Hydrogen Production from Coal without CO2 Sequestration version 2.1.1</t>
  </si>
  <si>
    <t xml:space="preserve">     Central Biomass Gasification: Current Central Hydrogen Production via Biomass Gasification version 3.0</t>
  </si>
  <si>
    <t xml:space="preserve">     Central Coal Gasification: Current Central Hydrogen Production from Coal without CO2 Sequestration version 2.1.1</t>
  </si>
  <si>
    <t xml:space="preserve">     Central Coal Gasification with CO2 Capture: Current Central Hydrogen Production from Coal with CO2 Sequestration version 2.1.1</t>
  </si>
  <si>
    <t xml:space="preserve">     Central Natural Gas Reforming: Current Central Hydrogen Production from Natural Gas without CO2 Sequestration version 3.0.1</t>
  </si>
  <si>
    <t xml:space="preserve">     Central Natural Gas Reforming with CO2 Capture: Current Central Hydrogen Production from Natural Gas with CO2 Sequestration version 3.0</t>
  </si>
  <si>
    <t xml:space="preserve">     Central Water Electrolysis: Current Central Hydrogen Production from Grid Electrolysis version 3.0</t>
  </si>
  <si>
    <t xml:space="preserve">     Forecourt Water Electrolysis, 1500 kg/day: Current Forecourt Hydrogen Production from Grid Electrolysis (1,500 kg per day) version 3.0</t>
  </si>
  <si>
    <t xml:space="preserve">     Forecourt Natural Gas Reforming, 1500 kg/day: Current Forecourt Hydrogen Production from Natural Gas (1,500 kg per day) version 3.0</t>
  </si>
  <si>
    <t xml:space="preserve">     Forecourt Ethanol Reforming, 1500 kg/day: Current Forecourt Hydrogen Production from Ethanol (1,500 kg per day) version 3.0</t>
  </si>
  <si>
    <t xml:space="preserve">Forecourt Natural Gas Reforming, 1500 kg/day </t>
  </si>
  <si>
    <t>Forecourt Ethanol Reforming, 1500 kg/day</t>
  </si>
  <si>
    <t>Forecourt Water Electrolysis 1500 kg/day</t>
  </si>
  <si>
    <t>Conversion Efficiencies</t>
  </si>
  <si>
    <t>Other Conversion Assumptions [3]</t>
  </si>
  <si>
    <t>[3] NIST Special Publication 811; Guide for the Use of the International System of Units (SI)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</si>
</sst>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General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167" fontId="10" fillId="0" borderId="0">
      <alignment/>
      <protection/>
    </xf>
    <xf numFmtId="167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11" xfId="0" applyNumberFormat="1" applyBorder="1" applyAlignment="1" quotePrefix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/>
    </xf>
    <xf numFmtId="0" fontId="8" fillId="0" borderId="0" xfId="56" applyBorder="1" applyAlignment="1" applyProtection="1">
      <alignment/>
      <protection/>
    </xf>
    <xf numFmtId="3" fontId="0" fillId="0" borderId="0" xfId="62" applyNumberFormat="1" applyFill="1">
      <alignment/>
      <protection/>
    </xf>
    <xf numFmtId="164" fontId="0" fillId="0" borderId="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Hyperlink 2" xfId="57"/>
    <cellStyle name="Hyperlink 2 2" xfId="58"/>
    <cellStyle name="Input" xfId="59"/>
    <cellStyle name="Linked Cell" xfId="60"/>
    <cellStyle name="Neutral" xfId="61"/>
    <cellStyle name="Normal 2" xfId="62"/>
    <cellStyle name="Normal 2 19" xfId="63"/>
    <cellStyle name="Normal 23" xfId="64"/>
    <cellStyle name="Normal 23 3" xfId="65"/>
    <cellStyle name="Normal 24" xfId="66"/>
    <cellStyle name="Normal 26" xfId="67"/>
    <cellStyle name="Normal 33" xfId="68"/>
    <cellStyle name="Normal 33 2" xfId="69"/>
    <cellStyle name="Normal 34" xfId="70"/>
    <cellStyle name="Normal 34 2" xfId="71"/>
    <cellStyle name="Note" xfId="72"/>
    <cellStyle name="Output" xfId="73"/>
    <cellStyle name="Percent" xfId="74"/>
    <cellStyle name="Percent 2" xfId="75"/>
    <cellStyle name="Percent 2 2" xfId="76"/>
    <cellStyle name="Percent 3" xfId="77"/>
    <cellStyle name="Percent 3 2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tabSelected="1" zoomScale="85" zoomScaleNormal="85" zoomScalePageLayoutView="0" workbookViewId="0" topLeftCell="A1">
      <selection activeCell="J50" sqref="J50"/>
    </sheetView>
  </sheetViews>
  <sheetFormatPr defaultColWidth="9.140625" defaultRowHeight="12.75"/>
  <cols>
    <col min="2" max="2" width="30.7109375" style="0" customWidth="1"/>
    <col min="3" max="12" width="12.7109375" style="0" customWidth="1"/>
  </cols>
  <sheetData>
    <row r="1" spans="2:11" ht="15">
      <c r="B1" s="2" t="s">
        <v>29</v>
      </c>
      <c r="C1" s="3"/>
      <c r="D1" s="3"/>
      <c r="E1" s="3"/>
      <c r="F1" s="3"/>
      <c r="G1" s="3"/>
      <c r="H1" s="3"/>
      <c r="I1" s="3"/>
      <c r="J1" s="3"/>
      <c r="K1" s="3"/>
    </row>
    <row r="2" ht="13.5" thickBot="1"/>
    <row r="3" spans="2:11" ht="12.75">
      <c r="B3" s="23" t="s">
        <v>0</v>
      </c>
      <c r="C3" s="24"/>
      <c r="D3" s="24"/>
      <c r="E3" s="24"/>
      <c r="F3" s="24"/>
      <c r="G3" s="24"/>
      <c r="H3" s="24"/>
      <c r="I3" s="24"/>
      <c r="J3" s="24"/>
      <c r="K3" s="25"/>
    </row>
    <row r="4" spans="2:11" ht="12.75">
      <c r="B4" s="4" t="s">
        <v>1</v>
      </c>
      <c r="C4" s="5"/>
      <c r="D4" s="5"/>
      <c r="E4" s="5"/>
      <c r="F4" s="5"/>
      <c r="G4" s="5"/>
      <c r="H4" s="5"/>
      <c r="I4" s="5"/>
      <c r="J4" s="5"/>
      <c r="K4" s="6"/>
    </row>
    <row r="5" spans="2:11" ht="12.75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2.75">
      <c r="B6" s="29" t="s">
        <v>22</v>
      </c>
      <c r="C6" s="30"/>
      <c r="D6" s="30"/>
      <c r="E6" s="5"/>
      <c r="F6" s="31" t="s">
        <v>57</v>
      </c>
      <c r="G6" s="30"/>
      <c r="H6" s="30"/>
      <c r="I6" s="30"/>
      <c r="J6" s="30"/>
      <c r="K6" s="6"/>
    </row>
    <row r="7" spans="2:11" ht="12.75">
      <c r="B7" s="50" t="s">
        <v>32</v>
      </c>
      <c r="C7" s="51"/>
      <c r="D7" s="9">
        <v>16811000</v>
      </c>
      <c r="E7" s="5"/>
      <c r="F7" s="5" t="s">
        <v>16</v>
      </c>
      <c r="G7" s="5"/>
      <c r="H7" s="5"/>
      <c r="I7" s="36">
        <f>3600/1.055056</f>
        <v>3412.141156488376</v>
      </c>
      <c r="J7" s="36"/>
      <c r="K7" s="6"/>
    </row>
    <row r="8" spans="2:11" ht="12.75">
      <c r="B8" s="50" t="s">
        <v>41</v>
      </c>
      <c r="C8" s="51"/>
      <c r="D8" s="44">
        <f>27685/I12/I9*I8</f>
        <v>23804818.522525422</v>
      </c>
      <c r="E8" s="5"/>
      <c r="F8" s="5" t="s">
        <v>17</v>
      </c>
      <c r="G8" s="5"/>
      <c r="H8" s="5"/>
      <c r="I8" s="5">
        <v>2000</v>
      </c>
      <c r="J8" s="5"/>
      <c r="K8" s="6"/>
    </row>
    <row r="9" spans="2:11" ht="12.75">
      <c r="B9" s="50" t="s">
        <v>14</v>
      </c>
      <c r="C9" s="51"/>
      <c r="D9" s="5">
        <v>983</v>
      </c>
      <c r="E9" s="5"/>
      <c r="F9" s="5" t="s">
        <v>18</v>
      </c>
      <c r="G9" s="5"/>
      <c r="H9" s="5"/>
      <c r="I9" s="34">
        <v>2.204622</v>
      </c>
      <c r="J9" s="34"/>
      <c r="K9" s="6"/>
    </row>
    <row r="10" spans="2:11" ht="14.25">
      <c r="B10" s="50" t="s">
        <v>15</v>
      </c>
      <c r="C10" s="51"/>
      <c r="D10" s="5">
        <v>290</v>
      </c>
      <c r="E10" s="5"/>
      <c r="F10" s="5" t="s">
        <v>19</v>
      </c>
      <c r="G10" s="5"/>
      <c r="H10" s="5"/>
      <c r="I10" s="35">
        <v>35.314662</v>
      </c>
      <c r="J10" s="35"/>
      <c r="K10" s="6"/>
    </row>
    <row r="11" spans="2:11" ht="12.75">
      <c r="B11" s="7" t="s">
        <v>35</v>
      </c>
      <c r="C11" s="8"/>
      <c r="D11" s="9">
        <v>76330</v>
      </c>
      <c r="E11" s="5"/>
      <c r="F11" s="5" t="s">
        <v>21</v>
      </c>
      <c r="G11" s="5"/>
      <c r="H11" s="5"/>
      <c r="I11" s="5">
        <v>1000</v>
      </c>
      <c r="J11" s="35"/>
      <c r="K11" s="6"/>
    </row>
    <row r="12" spans="2:11" ht="12.75">
      <c r="B12" s="7"/>
      <c r="C12" s="8"/>
      <c r="D12" s="5"/>
      <c r="E12" s="5"/>
      <c r="F12" s="39" t="s">
        <v>40</v>
      </c>
      <c r="I12" s="40">
        <v>1.055056</v>
      </c>
      <c r="J12" s="5"/>
      <c r="K12" s="6"/>
    </row>
    <row r="13" spans="2:11" ht="12.75">
      <c r="B13" s="32" t="s">
        <v>23</v>
      </c>
      <c r="C13" s="33"/>
      <c r="D13" s="30"/>
      <c r="E13" s="5"/>
      <c r="F13" s="5"/>
      <c r="G13" s="5"/>
      <c r="H13" s="5"/>
      <c r="I13" s="5"/>
      <c r="J13" s="5"/>
      <c r="K13" s="6"/>
    </row>
    <row r="14" spans="2:11" ht="14.25">
      <c r="B14" s="50" t="s">
        <v>20</v>
      </c>
      <c r="C14" s="51"/>
      <c r="D14" s="38">
        <v>2.5452</v>
      </c>
      <c r="E14" s="5"/>
      <c r="F14" s="5"/>
      <c r="G14" s="5"/>
      <c r="H14" s="5"/>
      <c r="I14" s="5"/>
      <c r="J14" s="5"/>
      <c r="K14" s="6"/>
    </row>
    <row r="15" spans="2:11" ht="12.75">
      <c r="B15" s="4"/>
      <c r="C15" s="5"/>
      <c r="D15" s="5"/>
      <c r="E15" s="5"/>
      <c r="F15" s="5"/>
      <c r="G15" s="5"/>
      <c r="H15" s="5"/>
      <c r="I15" s="5"/>
      <c r="J15" s="5"/>
      <c r="K15" s="6"/>
    </row>
    <row r="16" spans="2:11" s="1" customFormat="1" ht="69.75" customHeight="1">
      <c r="B16" s="26" t="s">
        <v>27</v>
      </c>
      <c r="C16" s="27" t="s">
        <v>28</v>
      </c>
      <c r="D16" s="27" t="s">
        <v>36</v>
      </c>
      <c r="E16" s="27" t="s">
        <v>37</v>
      </c>
      <c r="F16" s="27" t="s">
        <v>5</v>
      </c>
      <c r="G16" s="27" t="s">
        <v>9</v>
      </c>
      <c r="H16" s="27" t="s">
        <v>38</v>
      </c>
      <c r="I16" s="27" t="s">
        <v>55</v>
      </c>
      <c r="J16" s="27" t="s">
        <v>54</v>
      </c>
      <c r="K16" s="28" t="s">
        <v>53</v>
      </c>
    </row>
    <row r="17" spans="2:11" s="1" customFormat="1" ht="12.75">
      <c r="B17" s="10"/>
      <c r="C17" s="49"/>
      <c r="D17" s="49"/>
      <c r="E17" s="49"/>
      <c r="F17" s="49"/>
      <c r="G17" s="49"/>
      <c r="H17" s="49"/>
      <c r="I17" s="49"/>
      <c r="J17" s="49"/>
      <c r="K17" s="11"/>
    </row>
    <row r="18" spans="2:11" ht="12.75">
      <c r="B18" s="29" t="s">
        <v>25</v>
      </c>
      <c r="C18" s="12"/>
      <c r="D18" s="12"/>
      <c r="E18" s="12"/>
      <c r="F18" s="12"/>
      <c r="G18" s="12"/>
      <c r="H18" s="12"/>
      <c r="I18" s="12"/>
      <c r="J18" s="12"/>
      <c r="K18" s="6"/>
    </row>
    <row r="19" spans="2:11" ht="12.75">
      <c r="B19" s="4" t="s">
        <v>30</v>
      </c>
      <c r="C19" s="45">
        <v>13.49</v>
      </c>
      <c r="D19" s="14" t="s">
        <v>8</v>
      </c>
      <c r="E19" s="14" t="s">
        <v>8</v>
      </c>
      <c r="F19" s="14" t="s">
        <v>8</v>
      </c>
      <c r="G19" s="14" t="s">
        <v>8</v>
      </c>
      <c r="H19" s="14" t="s">
        <v>8</v>
      </c>
      <c r="I19" s="14" t="s">
        <v>8</v>
      </c>
      <c r="J19" s="14" t="s">
        <v>8</v>
      </c>
      <c r="K19" s="15" t="s">
        <v>8</v>
      </c>
    </row>
    <row r="20" spans="2:12" ht="12.75">
      <c r="B20" s="4" t="s">
        <v>2</v>
      </c>
      <c r="C20" s="45">
        <f>5900/D9/I10</f>
        <v>0.16995871539124263</v>
      </c>
      <c r="D20" s="14" t="s">
        <v>8</v>
      </c>
      <c r="E20" s="14" t="s">
        <v>8</v>
      </c>
      <c r="F20" s="45">
        <f>156250/D9/I10</f>
        <v>4.501025301674858</v>
      </c>
      <c r="G20" s="45">
        <f>155800/D9/I10</f>
        <v>4.488062348806034</v>
      </c>
      <c r="H20" s="14" t="s">
        <v>8</v>
      </c>
      <c r="I20" s="14" t="s">
        <v>8</v>
      </c>
      <c r="J20" s="14" t="s">
        <v>8</v>
      </c>
      <c r="K20" s="46">
        <v>4.488</v>
      </c>
      <c r="L20" s="42"/>
    </row>
    <row r="21" spans="2:11" ht="12.75">
      <c r="B21" s="4" t="s">
        <v>33</v>
      </c>
      <c r="C21" s="13"/>
      <c r="D21" s="14" t="s">
        <v>8</v>
      </c>
      <c r="E21" s="14" t="s">
        <v>8</v>
      </c>
      <c r="F21" s="14" t="s">
        <v>8</v>
      </c>
      <c r="G21" s="14" t="s">
        <v>8</v>
      </c>
      <c r="H21" s="14" t="s">
        <v>8</v>
      </c>
      <c r="I21" s="14" t="s">
        <v>8</v>
      </c>
      <c r="J21" s="47">
        <v>2.191</v>
      </c>
      <c r="K21" s="15" t="s">
        <v>8</v>
      </c>
    </row>
    <row r="22" spans="2:11" ht="12.75">
      <c r="B22" s="4" t="s">
        <v>3</v>
      </c>
      <c r="C22" s="45">
        <v>0.98</v>
      </c>
      <c r="D22" s="14" t="s">
        <v>8</v>
      </c>
      <c r="E22" s="45">
        <v>1.7195456337041644</v>
      </c>
      <c r="F22" s="45">
        <v>0.569</v>
      </c>
      <c r="G22" s="45">
        <f>0.6+0.80544</f>
        <v>1.40544</v>
      </c>
      <c r="H22" s="45">
        <v>50</v>
      </c>
      <c r="I22" s="45">
        <f>50</f>
        <v>50</v>
      </c>
      <c r="J22" s="45">
        <f>0.49</f>
        <v>0.49</v>
      </c>
      <c r="K22" s="46">
        <f>1.11</f>
        <v>1.11</v>
      </c>
    </row>
    <row r="23" spans="2:11" ht="12.75">
      <c r="B23" s="4" t="s">
        <v>39</v>
      </c>
      <c r="C23" s="14" t="s">
        <v>8</v>
      </c>
      <c r="D23" s="45">
        <v>8.508</v>
      </c>
      <c r="E23" s="45">
        <v>7.849</v>
      </c>
      <c r="F23" s="14" t="s">
        <v>8</v>
      </c>
      <c r="G23" s="14" t="s">
        <v>8</v>
      </c>
      <c r="H23" s="14" t="s">
        <v>8</v>
      </c>
      <c r="I23" s="14" t="s">
        <v>8</v>
      </c>
      <c r="J23" s="14" t="s">
        <v>8</v>
      </c>
      <c r="K23" s="15" t="s">
        <v>8</v>
      </c>
    </row>
    <row r="24" spans="2:11" ht="12.75">
      <c r="B24" s="4"/>
      <c r="C24" s="13"/>
      <c r="D24" s="13"/>
      <c r="E24" s="13"/>
      <c r="F24" s="13"/>
      <c r="G24" s="13"/>
      <c r="H24" s="13"/>
      <c r="I24" s="13"/>
      <c r="J24" s="13"/>
      <c r="K24" s="6"/>
    </row>
    <row r="25" spans="2:11" ht="12.75">
      <c r="B25" s="29" t="s">
        <v>6</v>
      </c>
      <c r="C25" s="13"/>
      <c r="D25" s="13"/>
      <c r="E25" s="13"/>
      <c r="F25" s="13"/>
      <c r="G25" s="13"/>
      <c r="H25" s="13"/>
      <c r="I25" s="13"/>
      <c r="J25" s="13"/>
      <c r="K25" s="6"/>
    </row>
    <row r="26" spans="2:11" ht="12.75">
      <c r="B26" s="4" t="s">
        <v>31</v>
      </c>
      <c r="C26" s="17">
        <f>C19*I9*D7/I8</f>
        <v>249982.51848129003</v>
      </c>
      <c r="D26" s="14" t="s">
        <v>8</v>
      </c>
      <c r="E26" s="14" t="s">
        <v>8</v>
      </c>
      <c r="F26" s="14" t="s">
        <v>8</v>
      </c>
      <c r="G26" s="14" t="s">
        <v>8</v>
      </c>
      <c r="H26" s="14" t="s">
        <v>8</v>
      </c>
      <c r="I26" s="14" t="s">
        <v>8</v>
      </c>
      <c r="J26" s="14"/>
      <c r="K26" s="15" t="s">
        <v>8</v>
      </c>
    </row>
    <row r="27" spans="2:11" ht="12.75">
      <c r="B27" s="4" t="s">
        <v>10</v>
      </c>
      <c r="C27" s="17">
        <f>C20*$I10*$D9</f>
        <v>5900</v>
      </c>
      <c r="D27" s="14" t="s">
        <v>8</v>
      </c>
      <c r="E27" s="14" t="s">
        <v>8</v>
      </c>
      <c r="F27" s="17">
        <f>F20*$I10*$D9</f>
        <v>156250</v>
      </c>
      <c r="G27" s="17">
        <f>G20*$I10*$D9</f>
        <v>155800</v>
      </c>
      <c r="H27" s="13"/>
      <c r="I27" s="13"/>
      <c r="J27" s="13"/>
      <c r="K27" s="18">
        <f>K20*$I10*$D9</f>
        <v>155797.835604048</v>
      </c>
    </row>
    <row r="28" spans="2:11" ht="12.75">
      <c r="B28" s="4" t="s">
        <v>34</v>
      </c>
      <c r="C28" s="17"/>
      <c r="D28" s="14"/>
      <c r="E28" s="14"/>
      <c r="F28" s="17"/>
      <c r="G28" s="17"/>
      <c r="H28" s="13"/>
      <c r="I28" s="13"/>
      <c r="J28" s="17">
        <f>J21*D11</f>
        <v>167239.03</v>
      </c>
      <c r="K28" s="18"/>
    </row>
    <row r="29" spans="2:11" ht="12.75">
      <c r="B29" s="4" t="s">
        <v>11</v>
      </c>
      <c r="C29" s="17">
        <f>C22*$I7</f>
        <v>3343.8983333586084</v>
      </c>
      <c r="D29" s="14" t="s">
        <v>8</v>
      </c>
      <c r="E29" s="17">
        <f aca="true" t="shared" si="0" ref="E29:K29">E22*$I7</f>
        <v>5867.332427221865</v>
      </c>
      <c r="F29" s="17">
        <f>F22*$I7</f>
        <v>1941.5083180418858</v>
      </c>
      <c r="G29" s="17">
        <f t="shared" si="0"/>
        <v>4795.559666975023</v>
      </c>
      <c r="H29" s="17">
        <f t="shared" si="0"/>
        <v>170607.0578244188</v>
      </c>
      <c r="I29" s="17">
        <f t="shared" si="0"/>
        <v>170607.0578244188</v>
      </c>
      <c r="J29" s="17">
        <f>J22*I7</f>
        <v>1671.9491666793042</v>
      </c>
      <c r="K29" s="18">
        <f t="shared" si="0"/>
        <v>3787.476683702098</v>
      </c>
    </row>
    <row r="30" spans="2:11" ht="12.75">
      <c r="B30" s="4" t="s">
        <v>12</v>
      </c>
      <c r="C30" s="14" t="s">
        <v>8</v>
      </c>
      <c r="D30" s="17">
        <f>D23*$I9*$D8/$I8</f>
        <v>223252.585644743</v>
      </c>
      <c r="E30" s="17">
        <f>E23*$I9*$D8/$I8</f>
        <v>205960.21917320025</v>
      </c>
      <c r="F30" s="14" t="s">
        <v>8</v>
      </c>
      <c r="G30" s="14" t="s">
        <v>8</v>
      </c>
      <c r="H30" s="14" t="s">
        <v>8</v>
      </c>
      <c r="I30" s="14" t="s">
        <v>8</v>
      </c>
      <c r="J30" s="14"/>
      <c r="K30" s="15" t="s">
        <v>8</v>
      </c>
    </row>
    <row r="31" spans="2:11" ht="12.75">
      <c r="B31" s="4"/>
      <c r="C31" s="13"/>
      <c r="D31" s="13"/>
      <c r="E31" s="13"/>
      <c r="F31" s="13"/>
      <c r="G31" s="13"/>
      <c r="H31" s="13"/>
      <c r="I31" s="13"/>
      <c r="J31" s="13"/>
      <c r="K31" s="6"/>
    </row>
    <row r="32" spans="2:11" ht="12.75">
      <c r="B32" s="29" t="s">
        <v>26</v>
      </c>
      <c r="C32" s="13"/>
      <c r="D32" s="13"/>
      <c r="E32" s="13"/>
      <c r="F32" s="13"/>
      <c r="G32" s="13"/>
      <c r="H32" s="13"/>
      <c r="I32" s="13"/>
      <c r="J32" s="13"/>
      <c r="K32" s="6"/>
    </row>
    <row r="33" spans="2:11" ht="12.75">
      <c r="B33" s="4" t="s">
        <v>4</v>
      </c>
      <c r="C33" s="13">
        <v>1</v>
      </c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6">
        <v>1</v>
      </c>
    </row>
    <row r="34" spans="2:11" ht="12.75">
      <c r="B34" s="4" t="s">
        <v>3</v>
      </c>
      <c r="C34" s="14" t="s">
        <v>8</v>
      </c>
      <c r="D34" s="45">
        <v>3.175</v>
      </c>
      <c r="E34" s="14" t="s">
        <v>8</v>
      </c>
      <c r="F34" s="14" t="s">
        <v>8</v>
      </c>
      <c r="G34" s="14" t="s">
        <v>8</v>
      </c>
      <c r="H34" s="14" t="s">
        <v>8</v>
      </c>
      <c r="I34" s="14" t="s">
        <v>8</v>
      </c>
      <c r="J34" s="14"/>
      <c r="K34" s="15" t="s">
        <v>8</v>
      </c>
    </row>
    <row r="35" spans="2:11" ht="12.75">
      <c r="B35" s="4"/>
      <c r="C35" s="13"/>
      <c r="D35" s="13"/>
      <c r="E35" s="13"/>
      <c r="F35" s="13"/>
      <c r="G35" s="13"/>
      <c r="H35" s="13"/>
      <c r="I35" s="13"/>
      <c r="J35" s="13"/>
      <c r="K35" s="6"/>
    </row>
    <row r="36" spans="2:11" ht="12.75">
      <c r="B36" s="29" t="s">
        <v>7</v>
      </c>
      <c r="C36" s="13"/>
      <c r="D36" s="13"/>
      <c r="E36" s="13"/>
      <c r="F36" s="13"/>
      <c r="G36" s="13"/>
      <c r="H36" s="13"/>
      <c r="I36" s="13"/>
      <c r="J36" s="13"/>
      <c r="K36" s="6"/>
    </row>
    <row r="37" spans="2:11" ht="12.75">
      <c r="B37" s="4" t="s">
        <v>13</v>
      </c>
      <c r="C37" s="17">
        <f aca="true" t="shared" si="1" ref="C37:K37">C33*$D10/$D14*$I11</f>
        <v>113939.96542511394</v>
      </c>
      <c r="D37" s="17">
        <f t="shared" si="1"/>
        <v>113939.96542511394</v>
      </c>
      <c r="E37" s="17">
        <f t="shared" si="1"/>
        <v>113939.96542511394</v>
      </c>
      <c r="F37" s="17">
        <f t="shared" si="1"/>
        <v>113939.96542511394</v>
      </c>
      <c r="G37" s="17">
        <f t="shared" si="1"/>
        <v>113939.96542511394</v>
      </c>
      <c r="H37" s="17">
        <f t="shared" si="1"/>
        <v>113939.96542511394</v>
      </c>
      <c r="I37" s="17">
        <f t="shared" si="1"/>
        <v>113939.96542511394</v>
      </c>
      <c r="J37" s="17">
        <f t="shared" si="1"/>
        <v>113939.96542511394</v>
      </c>
      <c r="K37" s="18">
        <f t="shared" si="1"/>
        <v>113939.96542511394</v>
      </c>
    </row>
    <row r="38" spans="2:11" ht="12.75">
      <c r="B38" s="4" t="s">
        <v>11</v>
      </c>
      <c r="C38" s="14" t="s">
        <v>8</v>
      </c>
      <c r="D38" s="17">
        <f>D34*I7</f>
        <v>10833.548171850593</v>
      </c>
      <c r="E38" s="14" t="s">
        <v>8</v>
      </c>
      <c r="F38" s="14" t="s">
        <v>8</v>
      </c>
      <c r="G38" s="14" t="s">
        <v>8</v>
      </c>
      <c r="H38" s="14" t="s">
        <v>8</v>
      </c>
      <c r="I38" s="14" t="s">
        <v>8</v>
      </c>
      <c r="J38" s="14"/>
      <c r="K38" s="15" t="s">
        <v>8</v>
      </c>
    </row>
    <row r="39" spans="2:11" ht="12.75">
      <c r="B39" s="4"/>
      <c r="C39" s="12"/>
      <c r="D39" s="12"/>
      <c r="E39" s="12"/>
      <c r="F39" s="12"/>
      <c r="G39" s="12"/>
      <c r="H39" s="12"/>
      <c r="I39" s="12"/>
      <c r="J39" s="12"/>
      <c r="K39" s="6"/>
    </row>
    <row r="40" spans="2:11" ht="12.75">
      <c r="B40" s="29" t="s">
        <v>56</v>
      </c>
      <c r="C40" s="19">
        <f>SUM(C37:C38)/SUM(C26:C30)</f>
        <v>0.43953840362875896</v>
      </c>
      <c r="D40" s="19">
        <f>SUM(D37:D38)/SUM(D26:D30)</f>
        <v>0.5588894446020612</v>
      </c>
      <c r="E40" s="19">
        <f aca="true" t="shared" si="2" ref="E40:K40">SUM(E37:E38)/SUM(E26:E30)</f>
        <v>0.5378902062751637</v>
      </c>
      <c r="F40" s="19">
        <f t="shared" si="2"/>
        <v>0.7202660031285573</v>
      </c>
      <c r="G40" s="19">
        <f t="shared" si="2"/>
        <v>0.7094839089037692</v>
      </c>
      <c r="H40" s="19">
        <f t="shared" si="2"/>
        <v>0.6678502453419946</v>
      </c>
      <c r="I40" s="19">
        <f t="shared" si="2"/>
        <v>0.6678502453419946</v>
      </c>
      <c r="J40" s="19">
        <f t="shared" si="2"/>
        <v>0.6745563017113254</v>
      </c>
      <c r="K40" s="20">
        <f t="shared" si="2"/>
        <v>0.7139752637114091</v>
      </c>
    </row>
    <row r="41" spans="2:11" ht="12.75">
      <c r="B41" s="4"/>
      <c r="C41" s="5"/>
      <c r="D41" s="5"/>
      <c r="E41" s="5"/>
      <c r="F41" s="5"/>
      <c r="G41" s="5"/>
      <c r="H41" s="5"/>
      <c r="I41" s="5"/>
      <c r="J41" s="5"/>
      <c r="K41" s="6"/>
    </row>
    <row r="42" spans="2:11" ht="12.75">
      <c r="B42" s="4" t="s">
        <v>42</v>
      </c>
      <c r="C42" s="5"/>
      <c r="D42" s="5"/>
      <c r="E42" s="5"/>
      <c r="F42" s="5"/>
      <c r="G42" s="5"/>
      <c r="H42" s="43"/>
      <c r="I42" s="5"/>
      <c r="J42" s="5"/>
      <c r="K42" s="6"/>
    </row>
    <row r="43" spans="2:11" ht="12.75">
      <c r="B43" s="41" t="s">
        <v>43</v>
      </c>
      <c r="C43" s="5"/>
      <c r="D43" s="5"/>
      <c r="E43" s="5"/>
      <c r="F43" s="5"/>
      <c r="G43" s="5"/>
      <c r="H43" s="5"/>
      <c r="I43" s="5"/>
      <c r="J43" s="5"/>
      <c r="K43" s="6"/>
    </row>
    <row r="44" spans="2:11" ht="12.75">
      <c r="B44" s="41" t="s">
        <v>24</v>
      </c>
      <c r="C44" s="5"/>
      <c r="D44" s="5"/>
      <c r="E44" s="5"/>
      <c r="F44" s="5"/>
      <c r="G44" s="5"/>
      <c r="H44" s="5"/>
      <c r="I44" s="5"/>
      <c r="J44" s="5"/>
      <c r="K44" s="6"/>
    </row>
    <row r="45" spans="2:11" ht="12.75">
      <c r="B45" s="41" t="s">
        <v>44</v>
      </c>
      <c r="C45" s="37"/>
      <c r="D45" s="37"/>
      <c r="E45" s="37"/>
      <c r="F45" s="37"/>
      <c r="G45" s="37"/>
      <c r="H45" s="37"/>
      <c r="I45" s="37"/>
      <c r="J45" s="37"/>
      <c r="K45" s="6"/>
    </row>
    <row r="46" spans="2:11" ht="12.75">
      <c r="B46" s="41" t="s">
        <v>45</v>
      </c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.75">
      <c r="B47" s="41" t="s">
        <v>46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12.75">
      <c r="B48" s="41" t="s">
        <v>47</v>
      </c>
      <c r="C48" s="37"/>
      <c r="D48" s="37"/>
      <c r="E48" s="37"/>
      <c r="F48" s="37"/>
      <c r="G48" s="37"/>
      <c r="H48" s="37"/>
      <c r="I48" s="37"/>
      <c r="J48" s="37"/>
      <c r="K48" s="6"/>
    </row>
    <row r="49" spans="2:11" ht="12.75">
      <c r="B49" s="41" t="s">
        <v>48</v>
      </c>
      <c r="C49" s="37"/>
      <c r="D49" s="37"/>
      <c r="E49" s="37"/>
      <c r="F49" s="37"/>
      <c r="G49" s="37"/>
      <c r="H49" s="37"/>
      <c r="I49" s="37"/>
      <c r="J49" s="37"/>
      <c r="K49" s="6"/>
    </row>
    <row r="50" spans="2:11" ht="12.75">
      <c r="B50" s="41" t="s">
        <v>49</v>
      </c>
      <c r="C50" s="37"/>
      <c r="D50" s="37"/>
      <c r="E50" s="37"/>
      <c r="F50" s="37"/>
      <c r="G50" s="37"/>
      <c r="H50" s="37"/>
      <c r="I50" s="37"/>
      <c r="J50" s="37"/>
      <c r="K50" s="6"/>
    </row>
    <row r="51" spans="2:11" ht="12.75">
      <c r="B51" s="41" t="s">
        <v>50</v>
      </c>
      <c r="C51" s="37"/>
      <c r="D51" s="37"/>
      <c r="E51" s="37"/>
      <c r="F51" s="37"/>
      <c r="G51" s="37"/>
      <c r="H51" s="37"/>
      <c r="I51" s="37"/>
      <c r="J51" s="37"/>
      <c r="K51" s="6"/>
    </row>
    <row r="52" spans="2:11" ht="12.75">
      <c r="B52" s="41" t="s">
        <v>52</v>
      </c>
      <c r="C52" s="37"/>
      <c r="D52" s="37"/>
      <c r="E52" s="37"/>
      <c r="F52" s="37"/>
      <c r="G52" s="37"/>
      <c r="H52" s="37"/>
      <c r="I52" s="37"/>
      <c r="J52" s="37"/>
      <c r="K52" s="6"/>
    </row>
    <row r="53" spans="2:11" ht="12.75">
      <c r="B53" s="41" t="s">
        <v>51</v>
      </c>
      <c r="C53" s="37"/>
      <c r="D53" s="37"/>
      <c r="E53" s="37"/>
      <c r="F53" s="37"/>
      <c r="G53" s="37"/>
      <c r="H53" s="37"/>
      <c r="I53" s="37"/>
      <c r="J53" s="37"/>
      <c r="K53" s="6"/>
    </row>
    <row r="54" spans="2:11" ht="13.5" thickBot="1">
      <c r="B54" s="48" t="s">
        <v>58</v>
      </c>
      <c r="C54" s="21"/>
      <c r="D54" s="21"/>
      <c r="E54" s="21"/>
      <c r="F54" s="21"/>
      <c r="G54" s="21"/>
      <c r="H54" s="21"/>
      <c r="I54" s="21"/>
      <c r="J54" s="21"/>
      <c r="K54" s="22"/>
    </row>
  </sheetData>
  <sheetProtection/>
  <mergeCells count="5">
    <mergeCell ref="B14:C14"/>
    <mergeCell ref="B7:C7"/>
    <mergeCell ref="B8:C8"/>
    <mergeCell ref="B9:C9"/>
    <mergeCell ref="B10:C10"/>
  </mergeCells>
  <printOptions gridLines="1" horizontalCentered="1"/>
  <pageMargins left="0.75" right="0.75" top="1" bottom="1" header="0.5" footer="0.5"/>
  <pageSetup fitToHeight="1" fitToWidth="1" horizontalDpi="600" verticalDpi="600" orientation="landscape" scale="60" r:id="rId1"/>
  <headerFooter alignWithMargins="0">
    <oddFooter>&amp;R&amp;F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Daryl R. Brown</dc:creator>
  <cp:keywords/>
  <dc:description/>
  <cp:lastModifiedBy>Cara Engeman</cp:lastModifiedBy>
  <cp:lastPrinted>2008-11-26T01:40:40Z</cp:lastPrinted>
  <dcterms:created xsi:type="dcterms:W3CDTF">2007-07-05T15:08:24Z</dcterms:created>
  <dcterms:modified xsi:type="dcterms:W3CDTF">2013-09-11T16:21:52Z</dcterms:modified>
  <cp:category/>
  <cp:version/>
  <cp:contentType/>
  <cp:contentStatus/>
</cp:coreProperties>
</file>